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рикладная математика СКСиТ\"/>
    </mc:Choice>
  </mc:AlternateContent>
  <bookViews>
    <workbookView xWindow="-120" yWindow="-120" windowWidth="29040" windowHeight="15840"/>
  </bookViews>
  <sheets>
    <sheet name="Оценки" sheetId="4" r:id="rId1"/>
    <sheet name="норм распр" sheetId="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1" i="4" l="1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38" i="5"/>
  <c r="B57" i="5"/>
  <c r="C57" i="5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38" i="5"/>
  <c r="C55" i="4"/>
  <c r="B55" i="4"/>
  <c r="B42" i="4"/>
  <c r="B41" i="4"/>
  <c r="B43" i="4" l="1"/>
  <c r="B40" i="4"/>
  <c r="B39" i="4"/>
  <c r="B37" i="4"/>
  <c r="B24" i="4"/>
  <c r="B23" i="4"/>
  <c r="B26" i="4"/>
  <c r="B19" i="4"/>
  <c r="B22" i="4"/>
  <c r="C23" i="4" s="1"/>
  <c r="B21" i="4"/>
  <c r="C17" i="4" s="1"/>
  <c r="B20" i="4"/>
  <c r="C21" i="4" s="1"/>
  <c r="H9" i="4"/>
  <c r="H10" i="4" s="1"/>
  <c r="H7" i="4"/>
  <c r="I10" i="4" s="1"/>
  <c r="C51" i="4" l="1"/>
  <c r="C52" i="4"/>
  <c r="C54" i="4"/>
  <c r="B52" i="4"/>
  <c r="B54" i="4" s="1"/>
  <c r="I17" i="4"/>
  <c r="D17" i="4"/>
  <c r="D36" i="4"/>
  <c r="H36" i="4"/>
  <c r="L36" i="4"/>
  <c r="P36" i="4"/>
  <c r="T36" i="4"/>
  <c r="E36" i="4"/>
  <c r="I36" i="4"/>
  <c r="M36" i="4"/>
  <c r="Q36" i="4"/>
  <c r="U36" i="4"/>
  <c r="F36" i="4"/>
  <c r="J36" i="4"/>
  <c r="N36" i="4"/>
  <c r="R36" i="4"/>
  <c r="B36" i="4"/>
  <c r="C36" i="4"/>
  <c r="G36" i="4"/>
  <c r="K36" i="4"/>
  <c r="O36" i="4"/>
  <c r="S36" i="4"/>
  <c r="B28" i="4"/>
  <c r="B29" i="4" s="1"/>
  <c r="C44" i="4"/>
  <c r="B45" i="4"/>
  <c r="B46" i="4" s="1"/>
  <c r="B44" i="4"/>
  <c r="K17" i="4"/>
  <c r="G17" i="4"/>
  <c r="F17" i="4"/>
  <c r="C46" i="4"/>
  <c r="J17" i="4"/>
  <c r="E17" i="4"/>
  <c r="C29" i="4"/>
  <c r="B17" i="4"/>
  <c r="H17" i="4"/>
  <c r="B27" i="4"/>
  <c r="C27" i="4"/>
  <c r="I11" i="4"/>
  <c r="H11" i="4"/>
  <c r="B7" i="4"/>
  <c r="C10" i="4" s="1"/>
  <c r="B9" i="4"/>
  <c r="B10" i="4" s="1"/>
  <c r="C11" i="4" s="1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" i="5"/>
  <c r="C22" i="4" l="1"/>
  <c r="C41" i="4"/>
  <c r="C42" i="4" s="1"/>
  <c r="C48" i="4"/>
  <c r="B48" i="4"/>
  <c r="C31" i="4"/>
  <c r="B31" i="4"/>
  <c r="B11" i="4"/>
</calcChain>
</file>

<file path=xl/sharedStrings.xml><?xml version="1.0" encoding="utf-8"?>
<sst xmlns="http://schemas.openxmlformats.org/spreadsheetml/2006/main" count="74" uniqueCount="46">
  <si>
    <t>СКО</t>
  </si>
  <si>
    <t>Найти интервальную оценку МО с известным СКО</t>
  </si>
  <si>
    <t xml:space="preserve">n </t>
  </si>
  <si>
    <r>
      <t>x</t>
    </r>
    <r>
      <rPr>
        <sz val="11"/>
        <color theme="1"/>
        <rFont val="Calibri"/>
        <family val="2"/>
        <charset val="204"/>
      </rPr>
      <t>̅</t>
    </r>
  </si>
  <si>
    <t>границы</t>
  </si>
  <si>
    <t>z</t>
  </si>
  <si>
    <t xml:space="preserve"> =НОРМ.СТ.РАСП(z;0)</t>
  </si>
  <si>
    <t xml:space="preserve"> =НОРМ.СТ.РАСП(z;1)</t>
  </si>
  <si>
    <t>Пример 1</t>
  </si>
  <si>
    <t>Пример 2</t>
  </si>
  <si>
    <t>альфа</t>
  </si>
  <si>
    <t>n</t>
  </si>
  <si>
    <t>Среднее время подготовки к экзамену с известным СКО</t>
  </si>
  <si>
    <t>довер инт</t>
  </si>
  <si>
    <t>Пример 3</t>
  </si>
  <si>
    <t>Найти интервальную оценку МО с неизвестным СКО</t>
  </si>
  <si>
    <t>Имееются наблюдения: Время ожидания автобуса</t>
  </si>
  <si>
    <t>Dв</t>
  </si>
  <si>
    <t>t</t>
  </si>
  <si>
    <t>t-t0</t>
  </si>
  <si>
    <t>СКОв</t>
  </si>
  <si>
    <t>p или бета</t>
  </si>
  <si>
    <t>довер инт (z)</t>
  </si>
  <si>
    <t>довер инт (t)</t>
  </si>
  <si>
    <t>t стьюд</t>
  </si>
  <si>
    <t>z норм</t>
  </si>
  <si>
    <t>d норм</t>
  </si>
  <si>
    <t>d стьюд</t>
  </si>
  <si>
    <t>для стьюд.обр надо вводить альфу!</t>
  </si>
  <si>
    <t>для норм.обр надо вводить бету!</t>
  </si>
  <si>
    <t>СКОг</t>
  </si>
  <si>
    <t>Пример 4</t>
  </si>
  <si>
    <t>Найти интервальную оценку для средней арифметической нормально распределенной величины</t>
  </si>
  <si>
    <t>Задана генеральная совокупность:</t>
  </si>
  <si>
    <t>Пример 5</t>
  </si>
  <si>
    <t>Найти интервальную оценку для дисперсии и СКО нормально распределенной величины по данным ПРИМЕРА 4</t>
  </si>
  <si>
    <t>ХИ2_1</t>
  </si>
  <si>
    <t>ХИ2_2</t>
  </si>
  <si>
    <t>границы D</t>
  </si>
  <si>
    <t>x</t>
  </si>
  <si>
    <t>x-x0</t>
  </si>
  <si>
    <t>границы Мх</t>
  </si>
  <si>
    <t>границы СКО</t>
  </si>
  <si>
    <t>k=n-1</t>
  </si>
  <si>
    <t xml:space="preserve"> =ХИ2.РАСП(x;fd;интегр)</t>
  </si>
  <si>
    <t>границы 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</si>
</sst>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5"/>
      <color rgb="FF555555"/>
      <name val="Arial"/>
      <family val="2"/>
      <charset val="204"/>
    </font>
    <font>
      <sz val="11"/>
      <color theme="5" tint="-0.49998474074526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4" borderId="0" xfId="0" applyFill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НОРМ.СТ.РАСП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'норм распр'!$B$2</c:f>
              <c:strCache>
                <c:ptCount val="1"/>
                <c:pt idx="0">
                  <c:v> =НОРМ.СТ.РАСП(z;0)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'норм распр'!$A$3:$A$33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'норм распр'!$B$3:$B$33</c:f>
              <c:numCache>
                <c:formatCode>General</c:formatCode>
                <c:ptCount val="31"/>
                <c:pt idx="0">
                  <c:v>4.4318484119380075E-3</c:v>
                </c:pt>
                <c:pt idx="1">
                  <c:v>7.9154515829799686E-3</c:v>
                </c:pt>
                <c:pt idx="2">
                  <c:v>1.3582969233685613E-2</c:v>
                </c:pt>
                <c:pt idx="3">
                  <c:v>2.2394530294842899E-2</c:v>
                </c:pt>
                <c:pt idx="4">
                  <c:v>3.5474592846231424E-2</c:v>
                </c:pt>
                <c:pt idx="5">
                  <c:v>5.3990966513188063E-2</c:v>
                </c:pt>
                <c:pt idx="6">
                  <c:v>7.8950158300894149E-2</c:v>
                </c:pt>
                <c:pt idx="7">
                  <c:v>0.11092083467945554</c:v>
                </c:pt>
                <c:pt idx="8">
                  <c:v>0.14972746563574488</c:v>
                </c:pt>
                <c:pt idx="9">
                  <c:v>0.19418605498321295</c:v>
                </c:pt>
                <c:pt idx="10">
                  <c:v>0.24197072451914337</c:v>
                </c:pt>
                <c:pt idx="11">
                  <c:v>0.28969155276148273</c:v>
                </c:pt>
                <c:pt idx="12">
                  <c:v>0.33322460289179967</c:v>
                </c:pt>
                <c:pt idx="13">
                  <c:v>0.36827014030332333</c:v>
                </c:pt>
                <c:pt idx="14">
                  <c:v>0.39104269397545588</c:v>
                </c:pt>
                <c:pt idx="15">
                  <c:v>0.3989422804014327</c:v>
                </c:pt>
                <c:pt idx="16">
                  <c:v>0.39104269397545588</c:v>
                </c:pt>
                <c:pt idx="17">
                  <c:v>0.36827014030332333</c:v>
                </c:pt>
                <c:pt idx="18">
                  <c:v>0.33322460289179967</c:v>
                </c:pt>
                <c:pt idx="19">
                  <c:v>0.28969155276148273</c:v>
                </c:pt>
                <c:pt idx="20">
                  <c:v>0.24197072451914337</c:v>
                </c:pt>
                <c:pt idx="21">
                  <c:v>0.19418605498321295</c:v>
                </c:pt>
                <c:pt idx="22">
                  <c:v>0.14972746563574488</c:v>
                </c:pt>
                <c:pt idx="23">
                  <c:v>0.11092083467945554</c:v>
                </c:pt>
                <c:pt idx="24">
                  <c:v>7.8950158300894149E-2</c:v>
                </c:pt>
                <c:pt idx="25">
                  <c:v>5.3990966513188063E-2</c:v>
                </c:pt>
                <c:pt idx="26">
                  <c:v>3.5474592846231424E-2</c:v>
                </c:pt>
                <c:pt idx="27">
                  <c:v>2.2394530294842899E-2</c:v>
                </c:pt>
                <c:pt idx="28">
                  <c:v>1.3582969233685613E-2</c:v>
                </c:pt>
                <c:pt idx="29">
                  <c:v>7.915451582979743E-3</c:v>
                </c:pt>
                <c:pt idx="30">
                  <c:v>4.431848411937874E-3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DB-46B0-B2BD-DDEB9F7560AB}"/>
            </c:ext>
          </c:extLst>
        </c:ser>
        <c:ser>
          <c:idx val="1"/>
          <c:order val="1"/>
          <c:tx>
            <c:strRef>
              <c:f>'норм распр'!$C$2</c:f>
              <c:strCache>
                <c:ptCount val="1"/>
                <c:pt idx="0">
                  <c:v> =НОРМ.СТ.РАСП(z;1)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'норм распр'!$A$3:$A$33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'норм распр'!$C$3:$C$33</c:f>
              <c:numCache>
                <c:formatCode>General</c:formatCode>
                <c:ptCount val="31"/>
                <c:pt idx="0">
                  <c:v>1.3498980316300933E-3</c:v>
                </c:pt>
                <c:pt idx="1">
                  <c:v>2.5551303304279312E-3</c:v>
                </c:pt>
                <c:pt idx="2">
                  <c:v>4.6611880237187476E-3</c:v>
                </c:pt>
                <c:pt idx="3">
                  <c:v>8.1975359245961311E-3</c:v>
                </c:pt>
                <c:pt idx="4">
                  <c:v>1.3903447513498597E-2</c:v>
                </c:pt>
                <c:pt idx="5">
                  <c:v>2.2750131948179191E-2</c:v>
                </c:pt>
                <c:pt idx="6">
                  <c:v>3.5930319112925789E-2</c:v>
                </c:pt>
                <c:pt idx="7">
                  <c:v>5.4799291699557967E-2</c:v>
                </c:pt>
                <c:pt idx="8">
                  <c:v>8.0756659233771053E-2</c:v>
                </c:pt>
                <c:pt idx="9">
                  <c:v>0.11506967022170828</c:v>
                </c:pt>
                <c:pt idx="10">
                  <c:v>0.15865525393145699</c:v>
                </c:pt>
                <c:pt idx="11">
                  <c:v>0.21185539858339661</c:v>
                </c:pt>
                <c:pt idx="12">
                  <c:v>0.27425311775007355</c:v>
                </c:pt>
                <c:pt idx="13">
                  <c:v>0.34457825838967576</c:v>
                </c:pt>
                <c:pt idx="14">
                  <c:v>0.42074029056089696</c:v>
                </c:pt>
                <c:pt idx="15">
                  <c:v>0.5</c:v>
                </c:pt>
                <c:pt idx="16">
                  <c:v>0.57925970943910299</c:v>
                </c:pt>
                <c:pt idx="17">
                  <c:v>0.65542174161032429</c:v>
                </c:pt>
                <c:pt idx="18">
                  <c:v>0.72574688224992645</c:v>
                </c:pt>
                <c:pt idx="19">
                  <c:v>0.78814460141660336</c:v>
                </c:pt>
                <c:pt idx="20">
                  <c:v>0.84134474606854304</c:v>
                </c:pt>
                <c:pt idx="21">
                  <c:v>0.88493032977829178</c:v>
                </c:pt>
                <c:pt idx="22">
                  <c:v>0.91924334076622893</c:v>
                </c:pt>
                <c:pt idx="23">
                  <c:v>0.94520070830044201</c:v>
                </c:pt>
                <c:pt idx="24">
                  <c:v>0.96406968088707423</c:v>
                </c:pt>
                <c:pt idx="25">
                  <c:v>0.97724986805182079</c:v>
                </c:pt>
                <c:pt idx="26">
                  <c:v>0.98609655248650141</c:v>
                </c:pt>
                <c:pt idx="27">
                  <c:v>0.99180246407540384</c:v>
                </c:pt>
                <c:pt idx="28">
                  <c:v>0.99533881197628127</c:v>
                </c:pt>
                <c:pt idx="29">
                  <c:v>0.99744486966957213</c:v>
                </c:pt>
                <c:pt idx="30">
                  <c:v>0.9986501019683699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DB-46B0-B2BD-DDEB9F75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72832"/>
        <c:axId val="55194368"/>
      </c:scatterChart>
      <c:scatterChart>
        <c:scatterStyle val="smoothMarker"/>
        <c:varyColors val="0"/>
        <c:ser>
          <c:idx val="2"/>
          <c:order val="2"/>
          <c:tx>
            <c:strRef>
              <c:f>'норм распр'!$D$2</c:f>
              <c:strCache>
                <c:ptCount val="1"/>
                <c:pt idx="0">
                  <c:v>0,5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'норм распр'!$A$3:$A$33</c:f>
              <c:numCache>
                <c:formatCode>General</c:formatCode>
                <c:ptCount val="31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</c:numCache>
            </c:numRef>
          </c:xVal>
          <c:yVal>
            <c:numRef>
              <c:f>'норм распр'!$D$3:$D$33</c:f>
              <c:numCache>
                <c:formatCode>General</c:formatCode>
                <c:ptCount val="31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  <c:pt idx="25">
                  <c:v>0.5</c:v>
                </c:pt>
                <c:pt idx="26">
                  <c:v>0.5</c:v>
                </c:pt>
                <c:pt idx="27">
                  <c:v>0.5</c:v>
                </c:pt>
                <c:pt idx="28">
                  <c:v>0.5</c:v>
                </c:pt>
                <c:pt idx="29">
                  <c:v>0.5</c:v>
                </c:pt>
                <c:pt idx="30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DB-46B0-B2BD-DDEB9F756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272832"/>
        <c:axId val="55194368"/>
      </c:scatterChart>
      <c:valAx>
        <c:axId val="6527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5194368"/>
        <c:crosses val="autoZero"/>
        <c:crossBetween val="midCat"/>
      </c:valAx>
      <c:valAx>
        <c:axId val="5519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52728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=ХИ2.РАСП(</a:t>
            </a:r>
            <a:r>
              <a:rPr lang="en-US"/>
              <a:t>x;fd;</a:t>
            </a:r>
            <a:r>
              <a:rPr lang="ru-RU"/>
              <a:t>интегр)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'норм распр'!$B$36</c:f>
              <c:strCache>
                <c:ptCount val="1"/>
                <c:pt idx="0">
                  <c:v>5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'норм распр'!$A$38:$A$68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'норм распр'!$B$38:$B$68</c:f>
              <c:numCache>
                <c:formatCode>General</c:formatCode>
                <c:ptCount val="31"/>
                <c:pt idx="0">
                  <c:v>0</c:v>
                </c:pt>
                <c:pt idx="1">
                  <c:v>8.0656908173047784E-2</c:v>
                </c:pt>
                <c:pt idx="2">
                  <c:v>0.1383691658068649</c:v>
                </c:pt>
                <c:pt idx="3">
                  <c:v>0.15418032980376931</c:v>
                </c:pt>
                <c:pt idx="4">
                  <c:v>0.14397591070183482</c:v>
                </c:pt>
                <c:pt idx="5">
                  <c:v>0.12204152134938742</c:v>
                </c:pt>
                <c:pt idx="6">
                  <c:v>9.7304346659282948E-2</c:v>
                </c:pt>
                <c:pt idx="7">
                  <c:v>7.4371267720122855E-2</c:v>
                </c:pt>
                <c:pt idx="8">
                  <c:v>5.5111960944245489E-2</c:v>
                </c:pt>
                <c:pt idx="9">
                  <c:v>3.9886635707442081E-2</c:v>
                </c:pt>
                <c:pt idx="10">
                  <c:v>2.8334555341734478E-2</c:v>
                </c:pt>
                <c:pt idx="11">
                  <c:v>1.9827053952324078E-2</c:v>
                </c:pt>
                <c:pt idx="12">
                  <c:v>1.3702310000441044E-2</c:v>
                </c:pt>
                <c:pt idx="13">
                  <c:v>9.3710813327610599E-3</c:v>
                </c:pt>
                <c:pt idx="14">
                  <c:v>6.3521316629997398E-3</c:v>
                </c:pt>
                <c:pt idx="15">
                  <c:v>4.2728444746070599E-3</c:v>
                </c:pt>
                <c:pt idx="16">
                  <c:v>2.8550448163175554E-3</c:v>
                </c:pt>
                <c:pt idx="17">
                  <c:v>1.8965272928167605E-3</c:v>
                </c:pt>
                <c:pt idx="18">
                  <c:v>1.2532774675207308E-3</c:v>
                </c:pt>
                <c:pt idx="19">
                  <c:v>8.2436896672612051E-4</c:v>
                </c:pt>
                <c:pt idx="20">
                  <c:v>5.3999406373927473E-4</c:v>
                </c:pt>
                <c:pt idx="21">
                  <c:v>3.5239171820910311E-4</c:v>
                </c:pt>
                <c:pt idx="22">
                  <c:v>2.2918359703827347E-4</c:v>
                </c:pt>
                <c:pt idx="23">
                  <c:v>1.485915192984603E-4</c:v>
                </c:pt>
                <c:pt idx="24">
                  <c:v>9.6066482864035687E-5</c:v>
                </c:pt>
                <c:pt idx="25">
                  <c:v>6.1946646447262399E-5</c:v>
                </c:pt>
                <c:pt idx="26">
                  <c:v>3.9849288201173644E-5</c:v>
                </c:pt>
                <c:pt idx="27">
                  <c:v>2.5577550549554496E-5</c:v>
                </c:pt>
                <c:pt idx="28">
                  <c:v>1.6383365173213187E-5</c:v>
                </c:pt>
                <c:pt idx="29">
                  <c:v>1.0474078400423879E-5</c:v>
                </c:pt>
                <c:pt idx="30">
                  <c:v>6.6842620035748898E-6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4A-4BB7-A1C2-19CA07687F68}"/>
            </c:ext>
          </c:extLst>
        </c:ser>
        <c:ser>
          <c:idx val="1"/>
          <c:order val="1"/>
          <c:tx>
            <c:strRef>
              <c:f>'норм распр'!$C$36</c:f>
              <c:strCache>
                <c:ptCount val="1"/>
                <c:pt idx="0">
                  <c:v>10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'норм распр'!$A$38:$A$68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'норм распр'!$C$38:$C$68</c:f>
              <c:numCache>
                <c:formatCode>General</c:formatCode>
                <c:ptCount val="31"/>
                <c:pt idx="0">
                  <c:v>0</c:v>
                </c:pt>
                <c:pt idx="1">
                  <c:v>7.8975346316749158E-4</c:v>
                </c:pt>
                <c:pt idx="2">
                  <c:v>7.6641550244050498E-3</c:v>
                </c:pt>
                <c:pt idx="3">
                  <c:v>2.3533259078154699E-2</c:v>
                </c:pt>
                <c:pt idx="4">
                  <c:v>4.5111761078870896E-2</c:v>
                </c:pt>
                <c:pt idx="5">
                  <c:v>6.6800942890542642E-2</c:v>
                </c:pt>
                <c:pt idx="6">
                  <c:v>8.4015677870770411E-2</c:v>
                </c:pt>
                <c:pt idx="7">
                  <c:v>9.4406142704409793E-2</c:v>
                </c:pt>
                <c:pt idx="8">
                  <c:v>9.7683407406582309E-2</c:v>
                </c:pt>
                <c:pt idx="9">
                  <c:v>9.4903810270062214E-2</c:v>
                </c:pt>
                <c:pt idx="10">
                  <c:v>8.7733684883925356E-2</c:v>
                </c:pt>
                <c:pt idx="11">
                  <c:v>7.7909401862698444E-2</c:v>
                </c:pt>
                <c:pt idx="12">
                  <c:v>6.6926308769991685E-2</c:v>
                </c:pt>
                <c:pt idx="13">
                  <c:v>5.5911102591969339E-2</c:v>
                </c:pt>
                <c:pt idx="14">
                  <c:v>4.561309581867487E-2</c:v>
                </c:pt>
                <c:pt idx="15">
                  <c:v>3.6458198227518335E-2</c:v>
                </c:pt>
                <c:pt idx="16">
                  <c:v>2.8626144247681017E-2</c:v>
                </c:pt>
                <c:pt idx="17">
                  <c:v>2.2127450062679698E-2</c:v>
                </c:pt>
                <c:pt idx="18">
                  <c:v>1.686857759609801E-2</c:v>
                </c:pt>
                <c:pt idx="19">
                  <c:v>1.2701517347389361E-2</c:v>
                </c:pt>
                <c:pt idx="20">
                  <c:v>9.4583187005176789E-3</c:v>
                </c:pt>
                <c:pt idx="21">
                  <c:v>6.9730679765471083E-3</c:v>
                </c:pt>
                <c:pt idx="22">
                  <c:v>5.0943666931247229E-3</c:v>
                </c:pt>
                <c:pt idx="23">
                  <c:v>3.6911660452271038E-3</c:v>
                </c:pt>
                <c:pt idx="24">
                  <c:v>2.6542997366377865E-3</c:v>
                </c:pt>
                <c:pt idx="25">
                  <c:v>1.8954738220614974E-3</c:v>
                </c:pt>
                <c:pt idx="26">
                  <c:v>1.3449430873497057E-3</c:v>
                </c:pt>
                <c:pt idx="27">
                  <c:v>9.4867691123313026E-4</c:v>
                </c:pt>
                <c:pt idx="28">
                  <c:v>6.6550015152255521E-4</c:v>
                </c:pt>
                <c:pt idx="29">
                  <c:v>4.6447333219879958E-4</c:v>
                </c:pt>
                <c:pt idx="30">
                  <c:v>3.2263135365426959E-4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74A-4BB7-A1C2-19CA07687F68}"/>
            </c:ext>
          </c:extLst>
        </c:ser>
        <c:ser>
          <c:idx val="2"/>
          <c:order val="2"/>
          <c:tx>
            <c:strRef>
              <c:f>'норм распр'!$D$36</c:f>
              <c:strCache>
                <c:ptCount val="1"/>
                <c:pt idx="0">
                  <c:v>20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'норм распр'!$A$38:$A$68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'норм распр'!$D$38:$D$68</c:f>
              <c:numCache>
                <c:formatCode>General</c:formatCode>
                <c:ptCount val="31"/>
                <c:pt idx="0">
                  <c:v>0</c:v>
                </c:pt>
                <c:pt idx="1">
                  <c:v>1.6322616219566172E-9</c:v>
                </c:pt>
                <c:pt idx="2">
                  <c:v>5.0688855981514753E-7</c:v>
                </c:pt>
                <c:pt idx="3">
                  <c:v>1.181915913523395E-5</c:v>
                </c:pt>
                <c:pt idx="4">
                  <c:v>9.5474626621949005E-5</c:v>
                </c:pt>
                <c:pt idx="5">
                  <c:v>4.3145036899170329E-4</c:v>
                </c:pt>
                <c:pt idx="6">
                  <c:v>1.3502519657802375E-3</c:v>
                </c:pt>
                <c:pt idx="7">
                  <c:v>3.2793568957362254E-3</c:v>
                </c:pt>
                <c:pt idx="8">
                  <c:v>6.6155958455251466E-3</c:v>
                </c:pt>
                <c:pt idx="9">
                  <c:v>1.1582289791329572E-2</c:v>
                </c:pt>
                <c:pt idx="10">
                  <c:v>1.8132788707821874E-2</c:v>
                </c:pt>
                <c:pt idx="11">
                  <c:v>2.5932926338023823E-2</c:v>
                </c:pt>
                <c:pt idx="12">
                  <c:v>3.4419244510281444E-2</c:v>
                </c:pt>
                <c:pt idx="13">
                  <c:v>4.2905508049520633E-2</c:v>
                </c:pt>
                <c:pt idx="14">
                  <c:v>5.0702334750295536E-2</c:v>
                </c:pt>
                <c:pt idx="15">
                  <c:v>5.7220246939115683E-2</c:v>
                </c:pt>
                <c:pt idx="16">
                  <c:v>6.2038458644709749E-2</c:v>
                </c:pt>
                <c:pt idx="17">
                  <c:v>6.4934306513819068E-2</c:v>
                </c:pt>
                <c:pt idx="18">
                  <c:v>6.5877820004761348E-2</c:v>
                </c:pt>
                <c:pt idx="19">
                  <c:v>6.5001269846133941E-2</c:v>
                </c:pt>
                <c:pt idx="20">
                  <c:v>6.255501786056665E-2</c:v>
                </c:pt>
                <c:pt idx="21">
                  <c:v>5.885977574422125E-2</c:v>
                </c:pt>
                <c:pt idx="22">
                  <c:v>5.4262754649102497E-2</c:v>
                </c:pt>
                <c:pt idx="23">
                  <c:v>4.9102204730975443E-2</c:v>
                </c:pt>
                <c:pt idx="24">
                  <c:v>4.3682189951524716E-2</c:v>
                </c:pt>
                <c:pt idx="25">
                  <c:v>3.8257454000432622E-2</c:v>
                </c:pt>
                <c:pt idx="26">
                  <c:v>3.3026981066887194E-2</c:v>
                </c:pt>
                <c:pt idx="27">
                  <c:v>2.8134252588317296E-2</c:v>
                </c:pt>
                <c:pt idx="28">
                  <c:v>2.3672086871194903E-2</c:v>
                </c:pt>
                <c:pt idx="29">
                  <c:v>1.9690149064269361E-2</c:v>
                </c:pt>
                <c:pt idx="30">
                  <c:v>1.6203583609868448E-2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74A-4BB7-A1C2-19CA0768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745224"/>
        <c:axId val="437751128"/>
      </c:scatterChart>
      <c:valAx>
        <c:axId val="437745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7751128"/>
        <c:crosses val="autoZero"/>
        <c:crossBetween val="midCat"/>
      </c:valAx>
      <c:valAx>
        <c:axId val="43775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77452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233362</xdr:colOff>
      <xdr:row>5</xdr:row>
      <xdr:rowOff>30955</xdr:rowOff>
    </xdr:from>
    <xdr:ext cx="12163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33362" y="792955"/>
              <a:ext cx="1216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𝛽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33362" y="792955"/>
              <a:ext cx="12163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𝛽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2</xdr:col>
      <xdr:colOff>215503</xdr:colOff>
      <xdr:row>3</xdr:row>
      <xdr:rowOff>7144</xdr:rowOff>
    </xdr:from>
    <xdr:ext cx="117853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15503" y="388144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𝜎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15503" y="388144"/>
              <a:ext cx="117853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250512</xdr:colOff>
      <xdr:row>9</xdr:row>
      <xdr:rowOff>2142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50512" y="171664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50512" y="171664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6</xdr:col>
      <xdr:colOff>250512</xdr:colOff>
      <xdr:row>9</xdr:row>
      <xdr:rowOff>2142</xdr:rowOff>
    </xdr:from>
    <xdr:ext cx="11323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50512" y="171664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ru-RU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𝛿</m:t>
                    </m:r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50512" y="1716642"/>
              <a:ext cx="11323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ru-RU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𝛿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0</xdr:col>
      <xdr:colOff>250512</xdr:colOff>
      <xdr:row>26</xdr:row>
      <xdr:rowOff>2142</xdr:rowOff>
    </xdr:from>
    <xdr:ext cx="65" cy="172227"/>
    <xdr:sp macro="" textlink="">
      <xdr:nvSpPr>
        <xdr:cNvPr id="6" name="TextBox 5"/>
        <xdr:cNvSpPr txBox="1"/>
      </xdr:nvSpPr>
      <xdr:spPr>
        <a:xfrm>
          <a:off x="250512" y="476464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250512</xdr:colOff>
      <xdr:row>43</xdr:row>
      <xdr:rowOff>2142</xdr:rowOff>
    </xdr:from>
    <xdr:ext cx="65" cy="172227"/>
    <xdr:sp macro="" textlink="">
      <xdr:nvSpPr>
        <xdr:cNvPr id="7" name="TextBox 6"/>
        <xdr:cNvSpPr txBox="1"/>
      </xdr:nvSpPr>
      <xdr:spPr>
        <a:xfrm>
          <a:off x="250512" y="495514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556391</xdr:colOff>
      <xdr:row>53</xdr:row>
      <xdr:rowOff>38159</xdr:rowOff>
    </xdr:from>
    <xdr:ext cx="1339149" cy="29937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2696476" y="10134659"/>
              <a:ext cx="1339149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𝑛</m:t>
                          </m:r>
                          <m:sSup>
                            <m:sSup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𝑠</m:t>
                              </m:r>
                            </m:e>
                            <m:sup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p>
                        </m:num>
                        <m:den>
                          <m:sSubSup>
                            <m:sSubSup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𝜒</m:t>
                              </m:r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b>
                            <m:sup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2</m:t>
                              </m:r>
                            </m:sup>
                          </m:sSubSup>
                        </m:den>
                      </m:f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sSup>
                        <m:sSup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e>
                        <m:sup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f>
                        <m:f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  <m:sSup>
                            <m:s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𝑠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num>
                        <m:den>
                          <m:sSubSup>
                            <m:sSub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𝜒</m:t>
                              </m:r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1</m:t>
                              </m:r>
                            </m:sub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bSup>
                        </m:den>
                      </m:f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𝛾</m:t>
                  </m:r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2696476" y="10134659"/>
              <a:ext cx="1339149" cy="2993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((𝑛𝑠^2)/(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𝜒_</a:t>
              </a:r>
              <a:r>
                <a:rPr lang="en-US" sz="1100" b="0" i="0">
                  <a:latin typeface="Cambria Math" panose="02040503050406030204" pitchFamily="18" charset="0"/>
                </a:rPr>
                <a:t>2^2 )&lt;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𝜎^</a:t>
              </a:r>
              <a:r>
                <a:rPr lang="en-US" sz="1100" b="0" i="0">
                  <a:latin typeface="Cambria Math" panose="02040503050406030204" pitchFamily="18" charset="0"/>
                </a:rPr>
                <a:t>2&lt;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(𝑛𝑠^2)/(𝜒_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^2 )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4</xdr:col>
      <xdr:colOff>2488</xdr:colOff>
      <xdr:row>50</xdr:row>
      <xdr:rowOff>150561</xdr:rowOff>
    </xdr:from>
    <xdr:ext cx="1306576" cy="2740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2750552" y="9675561"/>
              <a:ext cx="1306576" cy="274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Sup>
                        <m:sSub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𝜒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f>
                        <m:f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𝑛</m:t>
                          </m:r>
                          <m:sSup>
                            <m:s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𝑠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num>
                        <m:den>
                          <m:sSup>
                            <m:s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𝜎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</m:den>
                      </m:f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sSubSup>
                        <m:sSub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𝜒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𝛾</m:t>
                  </m:r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2750552" y="9675561"/>
              <a:ext cx="1306576" cy="2740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𝜒_1^2</a:t>
              </a:r>
              <a:r>
                <a:rPr lang="en-US" sz="1100" b="0" i="0">
                  <a:latin typeface="Cambria Math" panose="02040503050406030204" pitchFamily="18" charset="0"/>
                </a:rPr>
                <a:t>&lt;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(𝑛𝑠^2)/𝜎^2 </a:t>
              </a:r>
              <a:r>
                <a:rPr lang="en-US" sz="1100" b="0" i="0">
                  <a:latin typeface="Cambria Math" panose="02040503050406030204" pitchFamily="18" charset="0"/>
                </a:rPr>
                <a:t>&lt;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𝜒_2^2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8</xdr:col>
      <xdr:colOff>322691</xdr:colOff>
      <xdr:row>50</xdr:row>
      <xdr:rowOff>158668</xdr:rowOff>
    </xdr:from>
    <xdr:ext cx="1069460" cy="238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5502670" y="9683668"/>
              <a:ext cx="1069460" cy="238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Sup>
                        <m:sSub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sSup>
                            <m:s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𝜒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&gt;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𝜒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1</m:t>
                          </m:r>
                        </m:sub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1+</m:t>
                      </m:r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𝛾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5502670" y="9683668"/>
              <a:ext cx="1069460" cy="238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〖𝜒^2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&gt;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𝜒〗_1^2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 b="0" i="0">
                  <a:latin typeface="Cambria Math" panose="02040503050406030204" pitchFamily="18" charset="0"/>
                </a:rPr>
                <a:t>=(1+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𝛾)/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6</xdr:col>
      <xdr:colOff>282160</xdr:colOff>
      <xdr:row>50</xdr:row>
      <xdr:rowOff>174880</xdr:rowOff>
    </xdr:from>
    <xdr:ext cx="1104533" cy="23897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/>
            <xdr:cNvSpPr txBox="1"/>
          </xdr:nvSpPr>
          <xdr:spPr>
            <a:xfrm>
              <a:off x="4246181" y="9699880"/>
              <a:ext cx="1104533" cy="238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sSubSup>
                        <m:sSub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sSup>
                            <m:sSup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  <a:cs typeface="+mn-cs"/>
                                </a:rPr>
                                <m:t>𝜒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2</m:t>
                              </m:r>
                            </m:sup>
                          </m:s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&gt;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𝜒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b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bSup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1100" b="0" i="1">
                          <a:latin typeface="Cambria Math" panose="02040503050406030204" pitchFamily="18" charset="0"/>
                        </a:rPr>
                        <m:t>1−</m:t>
                      </m:r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𝛾</m:t>
                      </m:r>
                    </m:num>
                    <m:den>
                      <m:r>
                        <a:rPr lang="en-US" sz="1100" b="0" i="1">
                          <a:latin typeface="Cambria Math" panose="02040503050406030204" pitchFamily="18" charset="0"/>
                        </a:rPr>
                        <m:t>2</m:t>
                      </m:r>
                    </m:den>
                  </m:f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12" name="TextBox 11"/>
            <xdr:cNvSpPr txBox="1"/>
          </xdr:nvSpPr>
          <xdr:spPr>
            <a:xfrm>
              <a:off x="4246181" y="9699880"/>
              <a:ext cx="1104533" cy="23897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𝜒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^2&gt;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𝜒〗_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^2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)</a:t>
              </a:r>
              <a:r>
                <a:rPr lang="en-US" sz="1100" b="0" i="0">
                  <a:latin typeface="Cambria Math" panose="02040503050406030204" pitchFamily="18" charset="0"/>
                </a:rPr>
                <a:t>=(1−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𝛾)/</a:t>
              </a:r>
              <a:r>
                <a:rPr lang="en-US" sz="1100" b="0" i="0">
                  <a:latin typeface="Cambria Math" panose="02040503050406030204" pitchFamily="18" charset="0"/>
                </a:rPr>
                <a:t>2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586147</xdr:colOff>
      <xdr:row>41</xdr:row>
      <xdr:rowOff>150560</xdr:rowOff>
    </xdr:from>
    <xdr:ext cx="1885837" cy="26584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3942190" y="7961060"/>
              <a:ext cx="1885837" cy="2658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r>
                        <a:rPr lang="en-US" sz="1100" b="0" i="1">
                          <a:latin typeface="Cambria Math" panose="02040503050406030204" pitchFamily="18" charset="0"/>
                        </a:rPr>
                        <m:t>−</m:t>
                      </m:r>
                      <m:f>
                        <m:f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𝑧</m:t>
                              </m:r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𝛾</m:t>
                              </m:r>
                            </m:sub>
                          </m:sSub>
                          <m: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radPr>
                            <m:deg/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𝑛</m:t>
                              </m:r>
                            </m:e>
                          </m:rad>
                        </m:den>
                      </m:f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sub>
                      </m:s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acc>
                        <m:accPr>
                          <m:chr m:val="̅"/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e>
                      </m:acc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f>
                        <m:f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𝑧</m:t>
                              </m:r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𝛾</m:t>
                              </m:r>
                            </m:sub>
                          </m:s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𝜎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e>
                          </m:rad>
                        </m:den>
                      </m:f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𝛾</m:t>
                  </m:r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3942190" y="7961060"/>
              <a:ext cx="1885837" cy="26584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(𝑥 ̅−(𝑧_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 𝜎)/√</a:t>
              </a:r>
              <a:r>
                <a:rPr lang="en-US" sz="1100" b="0" i="0">
                  <a:latin typeface="Cambria Math" panose="02040503050406030204" pitchFamily="18" charset="0"/>
                </a:rPr>
                <a:t>𝑛&lt;𝑚_𝑥&lt;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 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(𝑧_𝛾 𝜎)/√𝑛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endParaRPr lang="ru-RU" sz="1100"/>
            </a:p>
          </xdr:txBody>
        </xdr:sp>
      </mc:Fallback>
    </mc:AlternateContent>
    <xdr:clientData/>
  </xdr:oneCellAnchor>
  <xdr:oneCellAnchor>
    <xdr:from>
      <xdr:col>5</xdr:col>
      <xdr:colOff>557775</xdr:colOff>
      <xdr:row>45</xdr:row>
      <xdr:rowOff>12751</xdr:rowOff>
    </xdr:from>
    <xdr:ext cx="1980607" cy="26699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3913818" y="8585251"/>
              <a:ext cx="1980607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14:m>
                <m:oMath xmlns:m="http://schemas.openxmlformats.org/officeDocument/2006/math">
                  <m:d>
                    <m:dPr>
                      <m:ctrlPr>
                        <a:rPr lang="en-US" sz="11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e>
                      </m:acc>
                      <m:r>
                        <a:rPr lang="en-US" sz="1100" b="0" i="1">
                          <a:latin typeface="Cambria Math" panose="02040503050406030204" pitchFamily="18" charset="0"/>
                        </a:rPr>
                        <m:t>−</m:t>
                      </m:r>
                      <m:f>
                        <m:f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𝑡</m:t>
                              </m:r>
                            </m:e>
                            <m:sub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𝛾</m:t>
                              </m:r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,</m:t>
                              </m:r>
                              <m:r>
                                <a:rPr lang="en-US" sz="11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𝑘</m:t>
                              </m:r>
                            </m:sub>
                          </m:s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𝑠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en-US" sz="1100" b="0" i="1">
                                  <a:latin typeface="Cambria Math" panose="02040503050406030204" pitchFamily="18" charset="0"/>
                                </a:rPr>
                              </m:ctrlPr>
                            </m:radPr>
                            <m:deg/>
                            <m:e>
                              <m:r>
                                <a:rPr lang="en-US" sz="1100" b="0" i="1">
                                  <a:latin typeface="Cambria Math" panose="02040503050406030204" pitchFamily="18" charset="0"/>
                                </a:rPr>
                                <m:t>𝑛</m:t>
                              </m:r>
                            </m:e>
                          </m:rad>
                        </m:den>
                      </m:f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sSub>
                        <m:sSubPr>
                          <m:ctrlPr>
                            <a:rPr lang="en-US" sz="11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𝑚</m:t>
                          </m:r>
                        </m:e>
                        <m:sub>
                          <m:r>
                            <a:rPr lang="en-US" sz="1100" b="0" i="1">
                              <a:latin typeface="Cambria Math" panose="02040503050406030204" pitchFamily="18" charset="0"/>
                            </a:rPr>
                            <m:t>𝑥</m:t>
                          </m:r>
                        </m:sub>
                      </m:sSub>
                      <m:r>
                        <a:rPr lang="en-US" sz="1100" b="0" i="1">
                          <a:latin typeface="Cambria Math" panose="02040503050406030204" pitchFamily="18" charset="0"/>
                        </a:rPr>
                        <m:t>&lt;</m:t>
                      </m:r>
                      <m:acc>
                        <m:accPr>
                          <m:chr m:val="̅"/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e>
                      </m:acc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+</m:t>
                      </m:r>
                      <m:f>
                        <m:f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sSub>
                            <m:sSubPr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sSub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𝑡</m:t>
                              </m:r>
                            </m:e>
                            <m:sub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𝛾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,</m:t>
                              </m:r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𝑘</m:t>
                              </m:r>
                            </m:sub>
                          </m:s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𝑠</m:t>
                          </m:r>
                        </m:num>
                        <m:den>
                          <m:rad>
                            <m:radPr>
                              <m:degHide m:val="on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</m:ctrlPr>
                            </m:radPr>
                            <m:deg/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 panose="02040503050406030204" pitchFamily="18" charset="0"/>
                                  <a:ea typeface="+mn-ea"/>
                                  <a:cs typeface="+mn-cs"/>
                                </a:rPr>
                                <m:t>𝑛</m:t>
                              </m:r>
                            </m:e>
                          </m:rad>
                        </m:den>
                      </m:f>
                    </m:e>
                  </m:d>
                  <m:r>
                    <a:rPr lang="en-US" sz="1100" b="0" i="1">
                      <a:latin typeface="Cambria Math" panose="02040503050406030204" pitchFamily="18" charset="0"/>
                    </a:rPr>
                    <m:t>=</m:t>
                  </m:r>
                  <m:r>
                    <a:rPr lang="en-US" sz="11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𝛾</m:t>
                  </m:r>
                </m:oMath>
              </a14:m>
              <a:endParaRPr lang="ru-RU" sz="1100"/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3913818" y="8585251"/>
              <a:ext cx="1980607" cy="26699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b="0"/>
                <a:t>P</a:t>
              </a:r>
              <a:r>
                <a:rPr lang="en-US" sz="1100" b="0" i="0">
                  <a:latin typeface="Cambria Math" panose="02040503050406030204" pitchFamily="18" charset="0"/>
                </a:rPr>
                <a:t>(𝑥 ̅−(𝑡_(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𝛾,𝑘) </a:t>
              </a:r>
              <a:r>
                <a:rPr lang="en-US" sz="1100" b="0" i="0">
                  <a:latin typeface="Cambria Math" panose="02040503050406030204" pitchFamily="18" charset="0"/>
                </a:rPr>
                <a:t>𝑠)/√𝑛&lt;𝑚_𝑥&lt;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𝑥 ̅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+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(𝑡_(𝛾,𝑘) 𝑠)/√𝑛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</a:rPr>
                <a:t>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𝛾</a:t>
              </a:r>
              <a:endParaRPr lang="ru-RU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435218</xdr:colOff>
      <xdr:row>2</xdr:row>
      <xdr:rowOff>139211</xdr:rowOff>
    </xdr:from>
    <xdr:to>
      <xdr:col>12</xdr:col>
      <xdr:colOff>130418</xdr:colOff>
      <xdr:row>17</xdr:row>
      <xdr:rowOff>24911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336177</xdr:colOff>
      <xdr:row>38</xdr:row>
      <xdr:rowOff>62752</xdr:rowOff>
    </xdr:from>
    <xdr:to>
      <xdr:col>13</xdr:col>
      <xdr:colOff>67235</xdr:colOff>
      <xdr:row>52</xdr:row>
      <xdr:rowOff>138952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topLeftCell="A7" zoomScale="160" zoomScaleNormal="160" workbookViewId="0">
      <selection activeCell="F73" sqref="F73"/>
    </sheetView>
  </sheetViews>
  <sheetFormatPr defaultRowHeight="15" x14ac:dyDescent="0.25"/>
  <cols>
    <col min="1" max="1" width="13.85546875" customWidth="1"/>
    <col min="12" max="20" width="4.85546875" customWidth="1"/>
  </cols>
  <sheetData>
    <row r="1" spans="1:11" x14ac:dyDescent="0.25">
      <c r="A1" s="1" t="s">
        <v>8</v>
      </c>
      <c r="G1" s="1" t="s">
        <v>9</v>
      </c>
      <c r="H1" t="s">
        <v>1</v>
      </c>
    </row>
    <row r="2" spans="1:11" x14ac:dyDescent="0.25">
      <c r="A2" t="s">
        <v>1</v>
      </c>
      <c r="G2" t="s">
        <v>12</v>
      </c>
    </row>
    <row r="3" spans="1:11" x14ac:dyDescent="0.25">
      <c r="A3" s="4" t="s">
        <v>2</v>
      </c>
      <c r="B3" s="9">
        <v>9</v>
      </c>
      <c r="G3" s="4" t="s">
        <v>11</v>
      </c>
      <c r="H3" s="9">
        <v>25</v>
      </c>
    </row>
    <row r="4" spans="1:11" x14ac:dyDescent="0.25">
      <c r="A4" s="4" t="s">
        <v>0</v>
      </c>
      <c r="B4" s="9">
        <v>2</v>
      </c>
      <c r="C4" s="4"/>
      <c r="G4" s="4" t="s">
        <v>0</v>
      </c>
      <c r="H4" s="9">
        <v>10</v>
      </c>
    </row>
    <row r="5" spans="1:11" x14ac:dyDescent="0.25">
      <c r="A5" s="4" t="s">
        <v>3</v>
      </c>
      <c r="B5" s="9">
        <v>1.5</v>
      </c>
      <c r="G5" s="4" t="s">
        <v>3</v>
      </c>
      <c r="H5" s="9">
        <v>70</v>
      </c>
    </row>
    <row r="6" spans="1:11" x14ac:dyDescent="0.25">
      <c r="A6" s="7" t="s">
        <v>21</v>
      </c>
      <c r="B6" s="9">
        <v>0.95</v>
      </c>
      <c r="G6" s="7" t="s">
        <v>21</v>
      </c>
      <c r="H6" s="9">
        <v>0.95</v>
      </c>
    </row>
    <row r="7" spans="1:11" x14ac:dyDescent="0.25">
      <c r="A7" s="4" t="s">
        <v>10</v>
      </c>
      <c r="B7">
        <f>1-B6</f>
        <v>5.0000000000000044E-2</v>
      </c>
      <c r="G7" s="4" t="s">
        <v>10</v>
      </c>
      <c r="H7">
        <f>1-H6</f>
        <v>5.0000000000000044E-2</v>
      </c>
    </row>
    <row r="9" spans="1:11" x14ac:dyDescent="0.25">
      <c r="A9" s="4" t="s">
        <v>5</v>
      </c>
      <c r="B9">
        <f>_xlfn.NORM.S.INV(0.5+B6/2)</f>
        <v>1.9599639845400536</v>
      </c>
      <c r="G9" s="4" t="s">
        <v>5</v>
      </c>
      <c r="H9">
        <f>_xlfn.NORM.S.INV(0.5+H6/2)</f>
        <v>1.9599639845400536</v>
      </c>
    </row>
    <row r="10" spans="1:11" x14ac:dyDescent="0.25">
      <c r="A10" s="4"/>
      <c r="B10">
        <f>B9*B4/SQRT(B3)</f>
        <v>1.3066426563600357</v>
      </c>
      <c r="C10">
        <f>_xlfn.CONFIDENCE.NORM(B7,B4,B3)</f>
        <v>1.3066426563600357</v>
      </c>
      <c r="D10" s="4" t="s">
        <v>13</v>
      </c>
      <c r="G10" s="4"/>
      <c r="H10">
        <f>H9*H4/SQRT(H3)</f>
        <v>3.9199279690801072</v>
      </c>
      <c r="I10">
        <f>_xlfn.CONFIDENCE.NORM(H7,H4,H3)</f>
        <v>3.9199279690801072</v>
      </c>
      <c r="J10" s="4" t="s">
        <v>13</v>
      </c>
    </row>
    <row r="11" spans="1:11" x14ac:dyDescent="0.25">
      <c r="A11" t="s">
        <v>4</v>
      </c>
      <c r="B11">
        <f>B5-B10</f>
        <v>0.19335734363996426</v>
      </c>
      <c r="C11">
        <f>B5+B10</f>
        <v>2.8066426563600357</v>
      </c>
      <c r="G11" t="s">
        <v>4</v>
      </c>
      <c r="H11">
        <f>H5-H10</f>
        <v>66.080072030919894</v>
      </c>
      <c r="I11">
        <f>H5+H10</f>
        <v>73.919927969080106</v>
      </c>
    </row>
    <row r="14" spans="1:11" x14ac:dyDescent="0.25">
      <c r="A14" s="1" t="s">
        <v>14</v>
      </c>
      <c r="B14" t="s">
        <v>15</v>
      </c>
    </row>
    <row r="15" spans="1:11" x14ac:dyDescent="0.25">
      <c r="A15" t="s">
        <v>16</v>
      </c>
    </row>
    <row r="16" spans="1:11" x14ac:dyDescent="0.25">
      <c r="A16" s="6" t="s">
        <v>18</v>
      </c>
      <c r="B16" s="2">
        <v>51</v>
      </c>
      <c r="C16" s="2">
        <v>49</v>
      </c>
      <c r="D16" s="2">
        <v>50</v>
      </c>
      <c r="E16" s="2">
        <v>48</v>
      </c>
      <c r="F16" s="2">
        <v>49</v>
      </c>
      <c r="G16" s="2">
        <v>47</v>
      </c>
      <c r="H16" s="2">
        <v>52</v>
      </c>
      <c r="I16" s="2">
        <v>51</v>
      </c>
      <c r="J16" s="2">
        <v>5</v>
      </c>
      <c r="K16" s="2">
        <v>56</v>
      </c>
    </row>
    <row r="17" spans="1:11" x14ac:dyDescent="0.25">
      <c r="A17" s="7" t="s">
        <v>19</v>
      </c>
      <c r="B17" s="5">
        <f t="shared" ref="B17:K17" si="0">B16-$B$21</f>
        <v>5.2000000000000028</v>
      </c>
      <c r="C17" s="5">
        <f t="shared" si="0"/>
        <v>3.2000000000000028</v>
      </c>
      <c r="D17" s="5">
        <f t="shared" si="0"/>
        <v>4.2000000000000028</v>
      </c>
      <c r="E17" s="5">
        <f t="shared" si="0"/>
        <v>2.2000000000000028</v>
      </c>
      <c r="F17" s="5">
        <f t="shared" si="0"/>
        <v>3.2000000000000028</v>
      </c>
      <c r="G17" s="5">
        <f t="shared" si="0"/>
        <v>1.2000000000000028</v>
      </c>
      <c r="H17" s="5">
        <f t="shared" si="0"/>
        <v>6.2000000000000028</v>
      </c>
      <c r="I17" s="5">
        <f t="shared" si="0"/>
        <v>5.2000000000000028</v>
      </c>
      <c r="J17" s="5">
        <f t="shared" si="0"/>
        <v>-40.799999999999997</v>
      </c>
      <c r="K17" s="5">
        <f t="shared" si="0"/>
        <v>10.200000000000003</v>
      </c>
    </row>
    <row r="18" spans="1:11" x14ac:dyDescent="0.25">
      <c r="A18" s="7" t="s">
        <v>21</v>
      </c>
      <c r="B18" s="9">
        <v>0.95</v>
      </c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7" t="s">
        <v>10</v>
      </c>
      <c r="B19">
        <f>1-B18</f>
        <v>5.0000000000000044E-2</v>
      </c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4" t="s">
        <v>11</v>
      </c>
      <c r="B20">
        <f>COUNT(B16:K16)</f>
        <v>10</v>
      </c>
    </row>
    <row r="21" spans="1:11" x14ac:dyDescent="0.25">
      <c r="A21" s="4" t="s">
        <v>3</v>
      </c>
      <c r="B21">
        <f>AVERAGE(B16:K16)</f>
        <v>45.8</v>
      </c>
      <c r="C21">
        <f>SUM(B16:K16)/B20</f>
        <v>45.8</v>
      </c>
    </row>
    <row r="22" spans="1:11" x14ac:dyDescent="0.25">
      <c r="A22" s="8" t="s">
        <v>17</v>
      </c>
      <c r="B22">
        <f>_xlfn.VAR.S(B16:K16)</f>
        <v>211.73333333333318</v>
      </c>
      <c r="C22">
        <f>SUMSQ(B17:K17)/(B20-1)</f>
        <v>211.73333333333332</v>
      </c>
    </row>
    <row r="23" spans="1:11" x14ac:dyDescent="0.25">
      <c r="A23" s="8" t="s">
        <v>20</v>
      </c>
      <c r="B23">
        <f>_xlfn.STDEV.S(B16:K16)</f>
        <v>14.551059526142183</v>
      </c>
      <c r="C23">
        <f>SQRT(B22)</f>
        <v>14.551059526142183</v>
      </c>
    </row>
    <row r="24" spans="1:11" x14ac:dyDescent="0.25">
      <c r="A24" s="8" t="s">
        <v>30</v>
      </c>
      <c r="B24">
        <f>_xlfn.STDEV.P(B16:K16)</f>
        <v>13.804347141389918</v>
      </c>
    </row>
    <row r="26" spans="1:11" x14ac:dyDescent="0.25">
      <c r="A26" s="4" t="s">
        <v>25</v>
      </c>
      <c r="B26">
        <f>_xlfn.NORM.S.INV(0.5+B18/2)</f>
        <v>1.9599639845400536</v>
      </c>
      <c r="C26" s="12" t="s">
        <v>29</v>
      </c>
    </row>
    <row r="27" spans="1:11" x14ac:dyDescent="0.25">
      <c r="A27" s="4" t="s">
        <v>26</v>
      </c>
      <c r="B27">
        <f>B26*B23/SQRT(B20)</f>
        <v>9.0186744090708899</v>
      </c>
      <c r="C27">
        <f>_xlfn.CONFIDENCE.NORM(B19,B23,B20)</f>
        <v>9.0186744090708899</v>
      </c>
      <c r="D27" s="10" t="s">
        <v>22</v>
      </c>
    </row>
    <row r="28" spans="1:11" x14ac:dyDescent="0.25">
      <c r="A28" s="4" t="s">
        <v>24</v>
      </c>
      <c r="B28">
        <f>_xlfn.T.INV.2T(B19,B20-1)</f>
        <v>2.2621571627982049</v>
      </c>
      <c r="C28" s="12" t="s">
        <v>28</v>
      </c>
      <c r="J28" s="11"/>
    </row>
    <row r="29" spans="1:11" x14ac:dyDescent="0.25">
      <c r="A29" s="4" t="s">
        <v>27</v>
      </c>
      <c r="B29">
        <f>B28*B23/SQRT(B20)</f>
        <v>10.409200921216037</v>
      </c>
      <c r="C29">
        <f>_xlfn.CONFIDENCE.T(B19,B23,B20)</f>
        <v>10.409200921216039</v>
      </c>
      <c r="D29" t="s">
        <v>23</v>
      </c>
    </row>
    <row r="31" spans="1:11" x14ac:dyDescent="0.25">
      <c r="A31" t="s">
        <v>45</v>
      </c>
      <c r="B31">
        <f>B21-B29</f>
        <v>35.390799078783957</v>
      </c>
      <c r="C31">
        <f>B21+B29</f>
        <v>56.209200921216038</v>
      </c>
    </row>
    <row r="33" spans="1:21" x14ac:dyDescent="0.25">
      <c r="A33" s="1" t="s">
        <v>31</v>
      </c>
      <c r="B33" t="s">
        <v>32</v>
      </c>
    </row>
    <row r="34" spans="1:21" x14ac:dyDescent="0.25">
      <c r="A34" t="s">
        <v>33</v>
      </c>
    </row>
    <row r="35" spans="1:21" x14ac:dyDescent="0.25">
      <c r="A35" t="s">
        <v>39</v>
      </c>
      <c r="B35" s="13">
        <v>4</v>
      </c>
      <c r="C35" s="13">
        <v>13</v>
      </c>
      <c r="D35" s="13">
        <v>12</v>
      </c>
      <c r="E35" s="13">
        <v>7</v>
      </c>
      <c r="F35" s="13">
        <v>8</v>
      </c>
      <c r="G35" s="13">
        <v>8</v>
      </c>
      <c r="H35" s="13">
        <v>9</v>
      </c>
      <c r="I35" s="13">
        <v>10</v>
      </c>
      <c r="J35" s="13">
        <v>5</v>
      </c>
      <c r="K35" s="13">
        <v>8</v>
      </c>
      <c r="L35" s="13">
        <v>7</v>
      </c>
      <c r="M35" s="13">
        <v>10</v>
      </c>
      <c r="N35" s="13">
        <v>15</v>
      </c>
      <c r="O35" s="13">
        <v>25</v>
      </c>
      <c r="P35" s="13">
        <v>4</v>
      </c>
      <c r="Q35" s="13">
        <v>9</v>
      </c>
      <c r="R35" s="13">
        <v>16</v>
      </c>
      <c r="S35" s="13">
        <v>14</v>
      </c>
      <c r="T35" s="13">
        <v>9</v>
      </c>
      <c r="U35" s="13">
        <v>2</v>
      </c>
    </row>
    <row r="36" spans="1:21" x14ac:dyDescent="0.25">
      <c r="A36" t="s">
        <v>40</v>
      </c>
      <c r="B36">
        <f>B35-$B$40</f>
        <v>-5.75</v>
      </c>
      <c r="C36">
        <f t="shared" ref="C36:U36" si="1">C35-$B$40</f>
        <v>3.25</v>
      </c>
      <c r="D36">
        <f t="shared" si="1"/>
        <v>2.25</v>
      </c>
      <c r="E36">
        <f t="shared" si="1"/>
        <v>-2.75</v>
      </c>
      <c r="F36">
        <f t="shared" si="1"/>
        <v>-1.75</v>
      </c>
      <c r="G36">
        <f t="shared" si="1"/>
        <v>-1.75</v>
      </c>
      <c r="H36">
        <f t="shared" si="1"/>
        <v>-0.75</v>
      </c>
      <c r="I36">
        <f t="shared" si="1"/>
        <v>0.25</v>
      </c>
      <c r="J36">
        <f t="shared" si="1"/>
        <v>-4.75</v>
      </c>
      <c r="K36">
        <f t="shared" si="1"/>
        <v>-1.75</v>
      </c>
      <c r="L36">
        <f t="shared" si="1"/>
        <v>-2.75</v>
      </c>
      <c r="M36">
        <f t="shared" si="1"/>
        <v>0.25</v>
      </c>
      <c r="N36">
        <f t="shared" si="1"/>
        <v>5.25</v>
      </c>
      <c r="O36">
        <f t="shared" si="1"/>
        <v>15.25</v>
      </c>
      <c r="P36">
        <f t="shared" si="1"/>
        <v>-5.75</v>
      </c>
      <c r="Q36">
        <f t="shared" si="1"/>
        <v>-0.75</v>
      </c>
      <c r="R36">
        <f t="shared" si="1"/>
        <v>6.25</v>
      </c>
      <c r="S36">
        <f t="shared" si="1"/>
        <v>4.25</v>
      </c>
      <c r="T36">
        <f t="shared" si="1"/>
        <v>-0.75</v>
      </c>
      <c r="U36">
        <f t="shared" si="1"/>
        <v>-7.75</v>
      </c>
    </row>
    <row r="37" spans="1:21" x14ac:dyDescent="0.25">
      <c r="A37" s="4" t="s">
        <v>11</v>
      </c>
      <c r="B37">
        <f>COUNT(B35:U35)</f>
        <v>20</v>
      </c>
    </row>
    <row r="38" spans="1:21" x14ac:dyDescent="0.25">
      <c r="A38" s="7" t="s">
        <v>21</v>
      </c>
      <c r="B38" s="9">
        <v>0.95</v>
      </c>
    </row>
    <row r="39" spans="1:21" x14ac:dyDescent="0.25">
      <c r="A39" s="7" t="s">
        <v>10</v>
      </c>
      <c r="B39">
        <f>1-B38</f>
        <v>5.0000000000000044E-2</v>
      </c>
    </row>
    <row r="40" spans="1:21" x14ac:dyDescent="0.25">
      <c r="A40" s="4" t="s">
        <v>3</v>
      </c>
      <c r="B40">
        <f>AVERAGE(B35:U35)</f>
        <v>9.75</v>
      </c>
    </row>
    <row r="41" spans="1:21" x14ac:dyDescent="0.25">
      <c r="A41" s="8" t="s">
        <v>17</v>
      </c>
      <c r="B41">
        <f>_xlfn.VAR.S(B35:U35)</f>
        <v>26.723684210526315</v>
      </c>
      <c r="C41">
        <f>SUMSQ(B36:U36)/(B37-1)</f>
        <v>26.723684210526315</v>
      </c>
    </row>
    <row r="42" spans="1:21" x14ac:dyDescent="0.25">
      <c r="A42" s="8" t="s">
        <v>20</v>
      </c>
      <c r="B42">
        <f>_xlfn.STDEV.S(B35:U35)</f>
        <v>5.1694955470071076</v>
      </c>
      <c r="C42">
        <f>SQRT(C41)</f>
        <v>5.1694955470071076</v>
      </c>
    </row>
    <row r="43" spans="1:21" x14ac:dyDescent="0.25">
      <c r="A43" s="4" t="s">
        <v>25</v>
      </c>
      <c r="B43">
        <f>_xlfn.NORM.S.INV(0.5+B38/2)</f>
        <v>1.9599639845400536</v>
      </c>
      <c r="C43" s="12" t="s">
        <v>29</v>
      </c>
    </row>
    <row r="44" spans="1:21" x14ac:dyDescent="0.25">
      <c r="A44" s="4" t="s">
        <v>26</v>
      </c>
      <c r="B44">
        <f>B43*B42/SQRT(B37)</f>
        <v>2.2655896851809967</v>
      </c>
      <c r="C44">
        <f>_xlfn.CONFIDENCE.NORM(B39,B42,B37)</f>
        <v>2.2655896851809971</v>
      </c>
      <c r="D44" s="10" t="s">
        <v>22</v>
      </c>
    </row>
    <row r="45" spans="1:21" x14ac:dyDescent="0.25">
      <c r="A45" s="4" t="s">
        <v>24</v>
      </c>
      <c r="B45">
        <f>_xlfn.T.INV.2T(B39,B37-1)</f>
        <v>2.0930240544083087</v>
      </c>
      <c r="C45" s="12" t="s">
        <v>28</v>
      </c>
    </row>
    <row r="46" spans="1:21" x14ac:dyDescent="0.25">
      <c r="A46" s="4" t="s">
        <v>27</v>
      </c>
      <c r="B46">
        <f>B42*B45/SQRT(B37)</f>
        <v>2.4193983899229492</v>
      </c>
      <c r="C46">
        <f>_xlfn.CONFIDENCE.T(B39,B42,B37)</f>
        <v>2.4193983899229492</v>
      </c>
      <c r="D46" t="s">
        <v>23</v>
      </c>
    </row>
    <row r="48" spans="1:21" x14ac:dyDescent="0.25">
      <c r="A48" t="s">
        <v>41</v>
      </c>
      <c r="B48">
        <f>B40-B46</f>
        <v>7.3306016100770508</v>
      </c>
      <c r="C48">
        <f>B40+B46</f>
        <v>12.16939838992295</v>
      </c>
    </row>
    <row r="50" spans="1:3" x14ac:dyDescent="0.25">
      <c r="A50" s="1" t="s">
        <v>34</v>
      </c>
      <c r="B50" t="s">
        <v>35</v>
      </c>
    </row>
    <row r="51" spans="1:3" x14ac:dyDescent="0.25">
      <c r="A51" t="s">
        <v>36</v>
      </c>
      <c r="B51">
        <f>_xlfn.CHISQ.INV(B39,B37-1)</f>
        <v>10.117013063859046</v>
      </c>
      <c r="C51">
        <f>_xlfn.CHISQ.INV.RT(B38,B37-1)</f>
        <v>10.117013063859044</v>
      </c>
    </row>
    <row r="52" spans="1:3" x14ac:dyDescent="0.25">
      <c r="A52" t="s">
        <v>37</v>
      </c>
      <c r="B52">
        <f>_xlfn.CHISQ.INV.RT(B39,B37-1)</f>
        <v>30.143527205646159</v>
      </c>
      <c r="C52">
        <f>_xlfn.CHISQ.INV(B38,B37-1)</f>
        <v>30.143527205646159</v>
      </c>
    </row>
    <row r="54" spans="1:3" x14ac:dyDescent="0.25">
      <c r="A54" t="s">
        <v>38</v>
      </c>
      <c r="B54">
        <f>B37*B41/B52</f>
        <v>17.73096030083747</v>
      </c>
      <c r="C54">
        <f>B41*B37/B51</f>
        <v>52.829197791571886</v>
      </c>
    </row>
    <row r="55" spans="1:3" x14ac:dyDescent="0.25">
      <c r="A55" t="s">
        <v>42</v>
      </c>
      <c r="B55">
        <f>SQRT(B54)</f>
        <v>4.2108146837444025</v>
      </c>
      <c r="C55">
        <f>SQRT(C54)</f>
        <v>7.2683696790664056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zoomScale="115" zoomScaleNormal="115" workbookViewId="0">
      <selection activeCell="P33" sqref="P33"/>
    </sheetView>
  </sheetViews>
  <sheetFormatPr defaultRowHeight="15" x14ac:dyDescent="0.25"/>
  <cols>
    <col min="2" max="2" width="20.85546875" customWidth="1"/>
    <col min="3" max="3" width="20" customWidth="1"/>
  </cols>
  <sheetData>
    <row r="2" spans="1:4" x14ac:dyDescent="0.25">
      <c r="A2" s="3" t="s">
        <v>5</v>
      </c>
      <c r="B2" s="1" t="s">
        <v>6</v>
      </c>
      <c r="C2" s="1" t="s">
        <v>7</v>
      </c>
      <c r="D2" s="1">
        <v>0.5</v>
      </c>
    </row>
    <row r="3" spans="1:4" x14ac:dyDescent="0.25">
      <c r="A3">
        <v>-3</v>
      </c>
      <c r="B3">
        <f>_xlfn.NORM.S.DIST(A3,0)</f>
        <v>4.4318484119380075E-3</v>
      </c>
      <c r="C3">
        <f>_xlfn.NORM.S.DIST(A3,1)</f>
        <v>1.3498980316300933E-3</v>
      </c>
      <c r="D3">
        <v>0.5</v>
      </c>
    </row>
    <row r="4" spans="1:4" x14ac:dyDescent="0.25">
      <c r="A4">
        <v>-2.8</v>
      </c>
      <c r="B4">
        <f t="shared" ref="B4:B33" si="0">_xlfn.NORM.S.DIST(A4,0)</f>
        <v>7.9154515829799686E-3</v>
      </c>
      <c r="C4">
        <f t="shared" ref="C4:C33" si="1">_xlfn.NORM.S.DIST(A4,1)</f>
        <v>2.5551303304279312E-3</v>
      </c>
      <c r="D4">
        <v>0.5</v>
      </c>
    </row>
    <row r="5" spans="1:4" x14ac:dyDescent="0.25">
      <c r="A5">
        <v>-2.6</v>
      </c>
      <c r="B5">
        <f t="shared" si="0"/>
        <v>1.3582969233685613E-2</v>
      </c>
      <c r="C5">
        <f t="shared" si="1"/>
        <v>4.6611880237187476E-3</v>
      </c>
      <c r="D5">
        <v>0.5</v>
      </c>
    </row>
    <row r="6" spans="1:4" x14ac:dyDescent="0.25">
      <c r="A6">
        <v>-2.4</v>
      </c>
      <c r="B6">
        <f t="shared" si="0"/>
        <v>2.2394530294842899E-2</v>
      </c>
      <c r="C6">
        <f t="shared" si="1"/>
        <v>8.1975359245961311E-3</v>
      </c>
      <c r="D6">
        <v>0.5</v>
      </c>
    </row>
    <row r="7" spans="1:4" x14ac:dyDescent="0.25">
      <c r="A7">
        <v>-2.2000000000000002</v>
      </c>
      <c r="B7">
        <f t="shared" si="0"/>
        <v>3.5474592846231424E-2</v>
      </c>
      <c r="C7">
        <f t="shared" si="1"/>
        <v>1.3903447513498597E-2</v>
      </c>
      <c r="D7">
        <v>0.5</v>
      </c>
    </row>
    <row r="8" spans="1:4" x14ac:dyDescent="0.25">
      <c r="A8">
        <v>-2</v>
      </c>
      <c r="B8">
        <f t="shared" si="0"/>
        <v>5.3990966513188063E-2</v>
      </c>
      <c r="C8">
        <f t="shared" si="1"/>
        <v>2.2750131948179191E-2</v>
      </c>
      <c r="D8">
        <v>0.5</v>
      </c>
    </row>
    <row r="9" spans="1:4" x14ac:dyDescent="0.25">
      <c r="A9">
        <v>-1.8</v>
      </c>
      <c r="B9">
        <f t="shared" si="0"/>
        <v>7.8950158300894149E-2</v>
      </c>
      <c r="C9">
        <f t="shared" si="1"/>
        <v>3.5930319112925789E-2</v>
      </c>
      <c r="D9">
        <v>0.5</v>
      </c>
    </row>
    <row r="10" spans="1:4" x14ac:dyDescent="0.25">
      <c r="A10">
        <v>-1.6</v>
      </c>
      <c r="B10">
        <f t="shared" si="0"/>
        <v>0.11092083467945554</v>
      </c>
      <c r="C10">
        <f t="shared" si="1"/>
        <v>5.4799291699557967E-2</v>
      </c>
      <c r="D10">
        <v>0.5</v>
      </c>
    </row>
    <row r="11" spans="1:4" x14ac:dyDescent="0.25">
      <c r="A11">
        <v>-1.4</v>
      </c>
      <c r="B11">
        <f t="shared" si="0"/>
        <v>0.14972746563574488</v>
      </c>
      <c r="C11">
        <f t="shared" si="1"/>
        <v>8.0756659233771053E-2</v>
      </c>
      <c r="D11">
        <v>0.5</v>
      </c>
    </row>
    <row r="12" spans="1:4" x14ac:dyDescent="0.25">
      <c r="A12">
        <v>-1.2</v>
      </c>
      <c r="B12">
        <f t="shared" si="0"/>
        <v>0.19418605498321295</v>
      </c>
      <c r="C12">
        <f t="shared" si="1"/>
        <v>0.11506967022170828</v>
      </c>
      <c r="D12">
        <v>0.5</v>
      </c>
    </row>
    <row r="13" spans="1:4" x14ac:dyDescent="0.25">
      <c r="A13">
        <v>-1</v>
      </c>
      <c r="B13">
        <f t="shared" si="0"/>
        <v>0.24197072451914337</v>
      </c>
      <c r="C13">
        <f t="shared" si="1"/>
        <v>0.15865525393145699</v>
      </c>
      <c r="D13">
        <v>0.5</v>
      </c>
    </row>
    <row r="14" spans="1:4" x14ac:dyDescent="0.25">
      <c r="A14">
        <v>-0.8</v>
      </c>
      <c r="B14">
        <f t="shared" si="0"/>
        <v>0.28969155276148273</v>
      </c>
      <c r="C14">
        <f t="shared" si="1"/>
        <v>0.21185539858339661</v>
      </c>
      <c r="D14">
        <v>0.5</v>
      </c>
    </row>
    <row r="15" spans="1:4" x14ac:dyDescent="0.25">
      <c r="A15">
        <v>-0.6</v>
      </c>
      <c r="B15">
        <f t="shared" si="0"/>
        <v>0.33322460289179967</v>
      </c>
      <c r="C15">
        <f t="shared" si="1"/>
        <v>0.27425311775007355</v>
      </c>
      <c r="D15">
        <v>0.5</v>
      </c>
    </row>
    <row r="16" spans="1:4" x14ac:dyDescent="0.25">
      <c r="A16">
        <v>-0.4</v>
      </c>
      <c r="B16">
        <f t="shared" si="0"/>
        <v>0.36827014030332333</v>
      </c>
      <c r="C16">
        <f t="shared" si="1"/>
        <v>0.34457825838967576</v>
      </c>
      <c r="D16">
        <v>0.5</v>
      </c>
    </row>
    <row r="17" spans="1:4" x14ac:dyDescent="0.25">
      <c r="A17">
        <v>-0.2</v>
      </c>
      <c r="B17">
        <f t="shared" si="0"/>
        <v>0.39104269397545588</v>
      </c>
      <c r="C17">
        <f t="shared" si="1"/>
        <v>0.42074029056089696</v>
      </c>
      <c r="D17">
        <v>0.5</v>
      </c>
    </row>
    <row r="18" spans="1:4" x14ac:dyDescent="0.25">
      <c r="A18">
        <v>0</v>
      </c>
      <c r="B18">
        <f t="shared" si="0"/>
        <v>0.3989422804014327</v>
      </c>
      <c r="C18">
        <f t="shared" si="1"/>
        <v>0.5</v>
      </c>
      <c r="D18">
        <v>0.5</v>
      </c>
    </row>
    <row r="19" spans="1:4" x14ac:dyDescent="0.25">
      <c r="A19">
        <v>0.2</v>
      </c>
      <c r="B19">
        <f t="shared" si="0"/>
        <v>0.39104269397545588</v>
      </c>
      <c r="C19">
        <f t="shared" si="1"/>
        <v>0.57925970943910299</v>
      </c>
      <c r="D19">
        <v>0.5</v>
      </c>
    </row>
    <row r="20" spans="1:4" x14ac:dyDescent="0.25">
      <c r="A20">
        <v>0.4</v>
      </c>
      <c r="B20">
        <f t="shared" si="0"/>
        <v>0.36827014030332333</v>
      </c>
      <c r="C20">
        <f t="shared" si="1"/>
        <v>0.65542174161032429</v>
      </c>
      <c r="D20">
        <v>0.5</v>
      </c>
    </row>
    <row r="21" spans="1:4" x14ac:dyDescent="0.25">
      <c r="A21">
        <v>0.6</v>
      </c>
      <c r="B21">
        <f t="shared" si="0"/>
        <v>0.33322460289179967</v>
      </c>
      <c r="C21">
        <f t="shared" si="1"/>
        <v>0.72574688224992645</v>
      </c>
      <c r="D21">
        <v>0.5</v>
      </c>
    </row>
    <row r="22" spans="1:4" x14ac:dyDescent="0.25">
      <c r="A22">
        <v>0.8</v>
      </c>
      <c r="B22">
        <f t="shared" si="0"/>
        <v>0.28969155276148273</v>
      </c>
      <c r="C22">
        <f t="shared" si="1"/>
        <v>0.78814460141660336</v>
      </c>
      <c r="D22">
        <v>0.5</v>
      </c>
    </row>
    <row r="23" spans="1:4" x14ac:dyDescent="0.25">
      <c r="A23">
        <v>1</v>
      </c>
      <c r="B23">
        <f t="shared" si="0"/>
        <v>0.24197072451914337</v>
      </c>
      <c r="C23">
        <f t="shared" si="1"/>
        <v>0.84134474606854304</v>
      </c>
      <c r="D23">
        <v>0.5</v>
      </c>
    </row>
    <row r="24" spans="1:4" x14ac:dyDescent="0.25">
      <c r="A24">
        <v>1.2</v>
      </c>
      <c r="B24">
        <f t="shared" si="0"/>
        <v>0.19418605498321295</v>
      </c>
      <c r="C24">
        <f t="shared" si="1"/>
        <v>0.88493032977829178</v>
      </c>
      <c r="D24">
        <v>0.5</v>
      </c>
    </row>
    <row r="25" spans="1:4" x14ac:dyDescent="0.25">
      <c r="A25">
        <v>1.4</v>
      </c>
      <c r="B25">
        <f t="shared" si="0"/>
        <v>0.14972746563574488</v>
      </c>
      <c r="C25">
        <f t="shared" si="1"/>
        <v>0.91924334076622893</v>
      </c>
      <c r="D25">
        <v>0.5</v>
      </c>
    </row>
    <row r="26" spans="1:4" x14ac:dyDescent="0.25">
      <c r="A26">
        <v>1.6</v>
      </c>
      <c r="B26">
        <f t="shared" si="0"/>
        <v>0.11092083467945554</v>
      </c>
      <c r="C26">
        <f t="shared" si="1"/>
        <v>0.94520070830044201</v>
      </c>
      <c r="D26">
        <v>0.5</v>
      </c>
    </row>
    <row r="27" spans="1:4" x14ac:dyDescent="0.25">
      <c r="A27">
        <v>1.8</v>
      </c>
      <c r="B27">
        <f t="shared" si="0"/>
        <v>7.8950158300894149E-2</v>
      </c>
      <c r="C27">
        <f t="shared" si="1"/>
        <v>0.96406968088707423</v>
      </c>
      <c r="D27">
        <v>0.5</v>
      </c>
    </row>
    <row r="28" spans="1:4" x14ac:dyDescent="0.25">
      <c r="A28">
        <v>2</v>
      </c>
      <c r="B28">
        <f t="shared" si="0"/>
        <v>5.3990966513188063E-2</v>
      </c>
      <c r="C28">
        <f t="shared" si="1"/>
        <v>0.97724986805182079</v>
      </c>
      <c r="D28">
        <v>0.5</v>
      </c>
    </row>
    <row r="29" spans="1:4" x14ac:dyDescent="0.25">
      <c r="A29">
        <v>2.2000000000000002</v>
      </c>
      <c r="B29">
        <f t="shared" si="0"/>
        <v>3.5474592846231424E-2</v>
      </c>
      <c r="C29">
        <f t="shared" si="1"/>
        <v>0.98609655248650141</v>
      </c>
      <c r="D29">
        <v>0.5</v>
      </c>
    </row>
    <row r="30" spans="1:4" x14ac:dyDescent="0.25">
      <c r="A30">
        <v>2.4</v>
      </c>
      <c r="B30">
        <f t="shared" si="0"/>
        <v>2.2394530294842899E-2</v>
      </c>
      <c r="C30">
        <f t="shared" si="1"/>
        <v>0.99180246407540384</v>
      </c>
      <c r="D30">
        <v>0.5</v>
      </c>
    </row>
    <row r="31" spans="1:4" x14ac:dyDescent="0.25">
      <c r="A31">
        <v>2.6</v>
      </c>
      <c r="B31">
        <f t="shared" si="0"/>
        <v>1.3582969233685613E-2</v>
      </c>
      <c r="C31">
        <f t="shared" si="1"/>
        <v>0.99533881197628127</v>
      </c>
      <c r="D31">
        <v>0.5</v>
      </c>
    </row>
    <row r="32" spans="1:4" x14ac:dyDescent="0.25">
      <c r="A32">
        <v>2.80000000000001</v>
      </c>
      <c r="B32">
        <f t="shared" si="0"/>
        <v>7.915451582979743E-3</v>
      </c>
      <c r="C32">
        <f t="shared" si="1"/>
        <v>0.99744486966957213</v>
      </c>
      <c r="D32">
        <v>0.5</v>
      </c>
    </row>
    <row r="33" spans="1:4" x14ac:dyDescent="0.25">
      <c r="A33">
        <v>3.0000000000000102</v>
      </c>
      <c r="B33">
        <f t="shared" si="0"/>
        <v>4.431848411937874E-3</v>
      </c>
      <c r="C33">
        <f t="shared" si="1"/>
        <v>0.9986501019683699</v>
      </c>
      <c r="D33">
        <v>0.5</v>
      </c>
    </row>
    <row r="36" spans="1:4" ht="15.75" x14ac:dyDescent="0.25">
      <c r="A36" s="14" t="s">
        <v>43</v>
      </c>
      <c r="B36" s="14">
        <v>5</v>
      </c>
      <c r="C36" s="14">
        <v>10</v>
      </c>
      <c r="D36" s="14">
        <v>20</v>
      </c>
    </row>
    <row r="37" spans="1:4" ht="15.75" x14ac:dyDescent="0.25">
      <c r="A37" s="14" t="s">
        <v>39</v>
      </c>
      <c r="B37" s="14" t="s">
        <v>44</v>
      </c>
      <c r="C37" s="14"/>
      <c r="D37" s="14"/>
    </row>
    <row r="38" spans="1:4" x14ac:dyDescent="0.25">
      <c r="A38">
        <v>0</v>
      </c>
      <c r="B38">
        <f t="shared" ref="B38:B68" si="2">_xlfn.CHISQ.DIST(A38,$B$36,0)</f>
        <v>0</v>
      </c>
      <c r="C38">
        <f t="shared" ref="C38:C68" si="3">_xlfn.CHISQ.DIST(A38,$C$36,0)</f>
        <v>0</v>
      </c>
      <c r="D38">
        <f>_xlfn.CHISQ.DIST(A38,$D$36,0)</f>
        <v>0</v>
      </c>
    </row>
    <row r="39" spans="1:4" x14ac:dyDescent="0.25">
      <c r="A39">
        <v>1</v>
      </c>
      <c r="B39">
        <f t="shared" si="2"/>
        <v>8.0656908173047784E-2</v>
      </c>
      <c r="C39">
        <f t="shared" si="3"/>
        <v>7.8975346316749158E-4</v>
      </c>
      <c r="D39">
        <f t="shared" ref="D39:D68" si="4">_xlfn.CHISQ.DIST(A39,$D$36,0)</f>
        <v>1.6322616219566172E-9</v>
      </c>
    </row>
    <row r="40" spans="1:4" x14ac:dyDescent="0.25">
      <c r="A40">
        <v>2</v>
      </c>
      <c r="B40">
        <f t="shared" si="2"/>
        <v>0.1383691658068649</v>
      </c>
      <c r="C40">
        <f t="shared" si="3"/>
        <v>7.6641550244050498E-3</v>
      </c>
      <c r="D40">
        <f t="shared" si="4"/>
        <v>5.0688855981514753E-7</v>
      </c>
    </row>
    <row r="41" spans="1:4" x14ac:dyDescent="0.25">
      <c r="A41">
        <v>3</v>
      </c>
      <c r="B41">
        <f t="shared" si="2"/>
        <v>0.15418032980376931</v>
      </c>
      <c r="C41">
        <f t="shared" si="3"/>
        <v>2.3533259078154699E-2</v>
      </c>
      <c r="D41">
        <f t="shared" si="4"/>
        <v>1.181915913523395E-5</v>
      </c>
    </row>
    <row r="42" spans="1:4" x14ac:dyDescent="0.25">
      <c r="A42">
        <v>4</v>
      </c>
      <c r="B42">
        <f t="shared" si="2"/>
        <v>0.14397591070183482</v>
      </c>
      <c r="C42">
        <f t="shared" si="3"/>
        <v>4.5111761078870896E-2</v>
      </c>
      <c r="D42">
        <f t="shared" si="4"/>
        <v>9.5474626621949005E-5</v>
      </c>
    </row>
    <row r="43" spans="1:4" x14ac:dyDescent="0.25">
      <c r="A43">
        <v>5</v>
      </c>
      <c r="B43">
        <f t="shared" si="2"/>
        <v>0.12204152134938742</v>
      </c>
      <c r="C43">
        <f t="shared" si="3"/>
        <v>6.6800942890542642E-2</v>
      </c>
      <c r="D43">
        <f t="shared" si="4"/>
        <v>4.3145036899170329E-4</v>
      </c>
    </row>
    <row r="44" spans="1:4" x14ac:dyDescent="0.25">
      <c r="A44">
        <v>6</v>
      </c>
      <c r="B44">
        <f t="shared" si="2"/>
        <v>9.7304346659282948E-2</v>
      </c>
      <c r="C44">
        <f t="shared" si="3"/>
        <v>8.4015677870770411E-2</v>
      </c>
      <c r="D44">
        <f t="shared" si="4"/>
        <v>1.3502519657802375E-3</v>
      </c>
    </row>
    <row r="45" spans="1:4" x14ac:dyDescent="0.25">
      <c r="A45">
        <v>7</v>
      </c>
      <c r="B45">
        <f t="shared" si="2"/>
        <v>7.4371267720122855E-2</v>
      </c>
      <c r="C45">
        <f t="shared" si="3"/>
        <v>9.4406142704409793E-2</v>
      </c>
      <c r="D45">
        <f t="shared" si="4"/>
        <v>3.2793568957362254E-3</v>
      </c>
    </row>
    <row r="46" spans="1:4" x14ac:dyDescent="0.25">
      <c r="A46">
        <v>8</v>
      </c>
      <c r="B46">
        <f t="shared" si="2"/>
        <v>5.5111960944245489E-2</v>
      </c>
      <c r="C46">
        <f t="shared" si="3"/>
        <v>9.7683407406582309E-2</v>
      </c>
      <c r="D46">
        <f t="shared" si="4"/>
        <v>6.6155958455251466E-3</v>
      </c>
    </row>
    <row r="47" spans="1:4" x14ac:dyDescent="0.25">
      <c r="A47">
        <v>9</v>
      </c>
      <c r="B47">
        <f t="shared" si="2"/>
        <v>3.9886635707442081E-2</v>
      </c>
      <c r="C47">
        <f t="shared" si="3"/>
        <v>9.4903810270062214E-2</v>
      </c>
      <c r="D47">
        <f t="shared" si="4"/>
        <v>1.1582289791329572E-2</v>
      </c>
    </row>
    <row r="48" spans="1:4" x14ac:dyDescent="0.25">
      <c r="A48">
        <v>10</v>
      </c>
      <c r="B48">
        <f t="shared" si="2"/>
        <v>2.8334555341734478E-2</v>
      </c>
      <c r="C48">
        <f t="shared" si="3"/>
        <v>8.7733684883925356E-2</v>
      </c>
      <c r="D48">
        <f t="shared" si="4"/>
        <v>1.8132788707821874E-2</v>
      </c>
    </row>
    <row r="49" spans="1:4" x14ac:dyDescent="0.25">
      <c r="A49">
        <v>11</v>
      </c>
      <c r="B49">
        <f t="shared" si="2"/>
        <v>1.9827053952324078E-2</v>
      </c>
      <c r="C49">
        <f t="shared" si="3"/>
        <v>7.7909401862698444E-2</v>
      </c>
      <c r="D49">
        <f t="shared" si="4"/>
        <v>2.5932926338023823E-2</v>
      </c>
    </row>
    <row r="50" spans="1:4" x14ac:dyDescent="0.25">
      <c r="A50">
        <v>12</v>
      </c>
      <c r="B50">
        <f t="shared" si="2"/>
        <v>1.3702310000441044E-2</v>
      </c>
      <c r="C50">
        <f t="shared" si="3"/>
        <v>6.6926308769991685E-2</v>
      </c>
      <c r="D50">
        <f t="shared" si="4"/>
        <v>3.4419244510281444E-2</v>
      </c>
    </row>
    <row r="51" spans="1:4" x14ac:dyDescent="0.25">
      <c r="A51">
        <v>13</v>
      </c>
      <c r="B51">
        <f t="shared" si="2"/>
        <v>9.3710813327610599E-3</v>
      </c>
      <c r="C51">
        <f t="shared" si="3"/>
        <v>5.5911102591969339E-2</v>
      </c>
      <c r="D51">
        <f t="shared" si="4"/>
        <v>4.2905508049520633E-2</v>
      </c>
    </row>
    <row r="52" spans="1:4" x14ac:dyDescent="0.25">
      <c r="A52">
        <v>14</v>
      </c>
      <c r="B52">
        <f t="shared" si="2"/>
        <v>6.3521316629997398E-3</v>
      </c>
      <c r="C52">
        <f t="shared" si="3"/>
        <v>4.561309581867487E-2</v>
      </c>
      <c r="D52">
        <f t="shared" si="4"/>
        <v>5.0702334750295536E-2</v>
      </c>
    </row>
    <row r="53" spans="1:4" x14ac:dyDescent="0.25">
      <c r="A53">
        <v>15</v>
      </c>
      <c r="B53">
        <f t="shared" si="2"/>
        <v>4.2728444746070599E-3</v>
      </c>
      <c r="C53">
        <f t="shared" si="3"/>
        <v>3.6458198227518335E-2</v>
      </c>
      <c r="D53">
        <f t="shared" si="4"/>
        <v>5.7220246939115683E-2</v>
      </c>
    </row>
    <row r="54" spans="1:4" x14ac:dyDescent="0.25">
      <c r="A54">
        <v>16</v>
      </c>
      <c r="B54">
        <f t="shared" si="2"/>
        <v>2.8550448163175554E-3</v>
      </c>
      <c r="C54">
        <f t="shared" si="3"/>
        <v>2.8626144247681017E-2</v>
      </c>
      <c r="D54">
        <f t="shared" si="4"/>
        <v>6.2038458644709749E-2</v>
      </c>
    </row>
    <row r="55" spans="1:4" x14ac:dyDescent="0.25">
      <c r="A55">
        <v>17</v>
      </c>
      <c r="B55">
        <f t="shared" si="2"/>
        <v>1.8965272928167605E-3</v>
      </c>
      <c r="C55">
        <f t="shared" si="3"/>
        <v>2.2127450062679698E-2</v>
      </c>
      <c r="D55">
        <f t="shared" si="4"/>
        <v>6.4934306513819068E-2</v>
      </c>
    </row>
    <row r="56" spans="1:4" x14ac:dyDescent="0.25">
      <c r="A56">
        <v>18</v>
      </c>
      <c r="B56">
        <f t="shared" si="2"/>
        <v>1.2532774675207308E-3</v>
      </c>
      <c r="C56">
        <f t="shared" si="3"/>
        <v>1.686857759609801E-2</v>
      </c>
      <c r="D56">
        <f t="shared" si="4"/>
        <v>6.5877820004761348E-2</v>
      </c>
    </row>
    <row r="57" spans="1:4" x14ac:dyDescent="0.25">
      <c r="A57">
        <v>19</v>
      </c>
      <c r="B57">
        <f t="shared" si="2"/>
        <v>8.2436896672612051E-4</v>
      </c>
      <c r="C57">
        <f t="shared" si="3"/>
        <v>1.2701517347389361E-2</v>
      </c>
      <c r="D57">
        <f t="shared" si="4"/>
        <v>6.5001269846133941E-2</v>
      </c>
    </row>
    <row r="58" spans="1:4" x14ac:dyDescent="0.25">
      <c r="A58">
        <v>20</v>
      </c>
      <c r="B58">
        <f t="shared" si="2"/>
        <v>5.3999406373927473E-4</v>
      </c>
      <c r="C58">
        <f t="shared" si="3"/>
        <v>9.4583187005176789E-3</v>
      </c>
      <c r="D58">
        <f t="shared" si="4"/>
        <v>6.255501786056665E-2</v>
      </c>
    </row>
    <row r="59" spans="1:4" x14ac:dyDescent="0.25">
      <c r="A59">
        <v>21</v>
      </c>
      <c r="B59">
        <f t="shared" si="2"/>
        <v>3.5239171820910311E-4</v>
      </c>
      <c r="C59">
        <f t="shared" si="3"/>
        <v>6.9730679765471083E-3</v>
      </c>
      <c r="D59">
        <f t="shared" si="4"/>
        <v>5.885977574422125E-2</v>
      </c>
    </row>
    <row r="60" spans="1:4" x14ac:dyDescent="0.25">
      <c r="A60">
        <v>22</v>
      </c>
      <c r="B60">
        <f t="shared" si="2"/>
        <v>2.2918359703827347E-4</v>
      </c>
      <c r="C60">
        <f t="shared" si="3"/>
        <v>5.0943666931247229E-3</v>
      </c>
      <c r="D60">
        <f t="shared" si="4"/>
        <v>5.4262754649102497E-2</v>
      </c>
    </row>
    <row r="61" spans="1:4" x14ac:dyDescent="0.25">
      <c r="A61">
        <v>23</v>
      </c>
      <c r="B61">
        <f t="shared" si="2"/>
        <v>1.485915192984603E-4</v>
      </c>
      <c r="C61">
        <f t="shared" si="3"/>
        <v>3.6911660452271038E-3</v>
      </c>
      <c r="D61">
        <f t="shared" si="4"/>
        <v>4.9102204730975443E-2</v>
      </c>
    </row>
    <row r="62" spans="1:4" x14ac:dyDescent="0.25">
      <c r="A62">
        <v>24</v>
      </c>
      <c r="B62">
        <f t="shared" si="2"/>
        <v>9.6066482864035687E-5</v>
      </c>
      <c r="C62">
        <f t="shared" si="3"/>
        <v>2.6542997366377865E-3</v>
      </c>
      <c r="D62">
        <f t="shared" si="4"/>
        <v>4.3682189951524716E-2</v>
      </c>
    </row>
    <row r="63" spans="1:4" x14ac:dyDescent="0.25">
      <c r="A63">
        <v>25</v>
      </c>
      <c r="B63">
        <f t="shared" si="2"/>
        <v>6.1946646447262399E-5</v>
      </c>
      <c r="C63">
        <f t="shared" si="3"/>
        <v>1.8954738220614974E-3</v>
      </c>
      <c r="D63">
        <f t="shared" si="4"/>
        <v>3.8257454000432622E-2</v>
      </c>
    </row>
    <row r="64" spans="1:4" x14ac:dyDescent="0.25">
      <c r="A64">
        <v>26</v>
      </c>
      <c r="B64">
        <f t="shared" si="2"/>
        <v>3.9849288201173644E-5</v>
      </c>
      <c r="C64">
        <f t="shared" si="3"/>
        <v>1.3449430873497057E-3</v>
      </c>
      <c r="D64">
        <f t="shared" si="4"/>
        <v>3.3026981066887194E-2</v>
      </c>
    </row>
    <row r="65" spans="1:4" x14ac:dyDescent="0.25">
      <c r="A65">
        <v>27</v>
      </c>
      <c r="B65">
        <f t="shared" si="2"/>
        <v>2.5577550549554496E-5</v>
      </c>
      <c r="C65">
        <f t="shared" si="3"/>
        <v>9.4867691123313026E-4</v>
      </c>
      <c r="D65">
        <f t="shared" si="4"/>
        <v>2.8134252588317296E-2</v>
      </c>
    </row>
    <row r="66" spans="1:4" x14ac:dyDescent="0.25">
      <c r="A66">
        <v>28</v>
      </c>
      <c r="B66">
        <f t="shared" si="2"/>
        <v>1.6383365173213187E-5</v>
      </c>
      <c r="C66">
        <f t="shared" si="3"/>
        <v>6.6550015152255521E-4</v>
      </c>
      <c r="D66">
        <f t="shared" si="4"/>
        <v>2.3672086871194903E-2</v>
      </c>
    </row>
    <row r="67" spans="1:4" x14ac:dyDescent="0.25">
      <c r="A67">
        <v>29</v>
      </c>
      <c r="B67">
        <f t="shared" si="2"/>
        <v>1.0474078400423879E-5</v>
      </c>
      <c r="C67">
        <f t="shared" si="3"/>
        <v>4.6447333219879958E-4</v>
      </c>
      <c r="D67">
        <f t="shared" si="4"/>
        <v>1.9690149064269361E-2</v>
      </c>
    </row>
    <row r="68" spans="1:4" x14ac:dyDescent="0.25">
      <c r="A68">
        <v>30</v>
      </c>
      <c r="B68">
        <f t="shared" si="2"/>
        <v>6.6842620035748898E-6</v>
      </c>
      <c r="C68">
        <f t="shared" si="3"/>
        <v>3.2263135365426959E-4</v>
      </c>
      <c r="D68">
        <f t="shared" si="4"/>
        <v>1.6203583609868448E-2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G e m i n i   x m l n s = " h t t p : / / g e m i n i / p i v o t c u s t o m i z a t i o n / T a b l e O r d e r " > < C u s t o m C o n t e n t > < ! [ C D A T A [ ] ] > < / C u s t o m C o n t e n t > < / G e m i n i > 
</file>

<file path=customXml/itemProps1.xml><?xml version="1.0" encoding="utf-8"?>
<ds:datastoreItem xmlns:ds="http://schemas.openxmlformats.org/officeDocument/2006/customXml" ds:itemID="{1289C562-3C32-4AF1-A228-94EB5BC149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Оценки</vt:lpstr>
      <vt:lpstr>норм распр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79187</dc:creator>
  <cp:lastModifiedBy>Admin</cp:lastModifiedBy>
  <dcterms:created xsi:type="dcterms:W3CDTF">2021-04-14T19:47:12Z</dcterms:created>
  <dcterms:modified xsi:type="dcterms:W3CDTF">2021-04-29T10:44:14Z</dcterms:modified>
</cp:coreProperties>
</file>